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PMS\2024 Final Documents\Application Form\"/>
    </mc:Choice>
  </mc:AlternateContent>
  <bookViews>
    <workbookView xWindow="0" yWindow="0" windowWidth="19200" windowHeight="7190"/>
  </bookViews>
  <sheets>
    <sheet name="Monarch PMS Fee Illustrations"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0" i="1" l="1"/>
  <c r="A41" i="1" s="1"/>
  <c r="A42" i="1" s="1"/>
  <c r="A43" i="1" s="1"/>
  <c r="A44" i="1" s="1"/>
  <c r="A45" i="1" s="1"/>
  <c r="A46" i="1" s="1"/>
  <c r="A47" i="1" s="1"/>
  <c r="A48" i="1" s="1"/>
  <c r="E25" i="1" l="1"/>
  <c r="E26" i="1"/>
  <c r="E13" i="1"/>
  <c r="E14" i="1" s="1"/>
  <c r="E15" i="1" s="1"/>
  <c r="E17" i="1" l="1"/>
  <c r="E20" i="1" l="1"/>
  <c r="E19" i="1"/>
  <c r="E21" i="1" s="1"/>
  <c r="E22" i="1" l="1"/>
  <c r="E24" i="1" s="1"/>
  <c r="G14" i="1" s="1"/>
  <c r="E28" i="1" l="1"/>
  <c r="E29" i="1" s="1"/>
  <c r="E30" i="1" s="1"/>
  <c r="E36" i="1" l="1"/>
  <c r="G25" i="1" s="1"/>
  <c r="G26" i="1" s="1"/>
  <c r="E31" i="1"/>
  <c r="E33" i="1"/>
  <c r="G13" i="1" l="1"/>
  <c r="E34" i="1"/>
  <c r="G15" i="1" l="1"/>
  <c r="G17" i="1" l="1"/>
  <c r="G19" i="1" l="1"/>
  <c r="G20" i="1"/>
  <c r="G21" i="1" l="1"/>
  <c r="G22" i="1" s="1"/>
  <c r="G24" i="1" s="1"/>
  <c r="G28" i="1" l="1"/>
  <c r="I14" i="1"/>
  <c r="G29" i="1" l="1"/>
  <c r="G30" i="1" s="1"/>
  <c r="G36" i="1" s="1"/>
  <c r="I25" i="1" s="1"/>
  <c r="I26" i="1" s="1"/>
  <c r="G33" i="1"/>
  <c r="G34" i="1" s="1"/>
  <c r="G31" i="1" l="1"/>
  <c r="I13" i="1"/>
  <c r="I15" i="1" s="1"/>
  <c r="I17" i="1" l="1"/>
  <c r="I19" i="1" l="1"/>
  <c r="I20" i="1"/>
  <c r="I21" i="1" l="1"/>
  <c r="I22" i="1" s="1"/>
  <c r="I24" i="1" s="1"/>
  <c r="I28" i="1" l="1"/>
  <c r="I29" i="1" s="1"/>
  <c r="I30" i="1" s="1"/>
  <c r="K14" i="1"/>
  <c r="I33" i="1" l="1"/>
  <c r="I36" i="1"/>
  <c r="K25" i="1" s="1"/>
  <c r="K26" i="1" s="1"/>
  <c r="I31" i="1"/>
  <c r="K13" i="1" l="1"/>
  <c r="I34" i="1"/>
  <c r="K15" i="1" l="1"/>
  <c r="K17" i="1" l="1"/>
  <c r="K20" i="1" l="1"/>
  <c r="K19" i="1"/>
  <c r="K21" i="1" l="1"/>
  <c r="K22" i="1" s="1"/>
  <c r="K24" i="1" s="1"/>
  <c r="K28" i="1" l="1"/>
  <c r="K29" i="1" s="1"/>
  <c r="K30" i="1" s="1"/>
  <c r="M14" i="1"/>
  <c r="K36" i="1" l="1"/>
  <c r="M25" i="1" s="1"/>
  <c r="M26" i="1" s="1"/>
  <c r="K31" i="1"/>
  <c r="K33" i="1"/>
  <c r="M13" i="1" l="1"/>
  <c r="K34" i="1"/>
  <c r="M15" i="1" l="1"/>
  <c r="M17" i="1" l="1"/>
  <c r="M20" i="1" l="1"/>
  <c r="M19" i="1"/>
  <c r="M21" i="1" l="1"/>
  <c r="M22" i="1" s="1"/>
  <c r="M24" i="1" s="1"/>
  <c r="M28" i="1" s="1"/>
  <c r="M29" i="1" s="1"/>
  <c r="M30" i="1" s="1"/>
  <c r="M36" i="1" l="1"/>
  <c r="M31" i="1"/>
  <c r="M33" i="1"/>
  <c r="M34" i="1" s="1"/>
</calcChain>
</file>

<file path=xl/sharedStrings.xml><?xml version="1.0" encoding="utf-8"?>
<sst xmlns="http://schemas.openxmlformats.org/spreadsheetml/2006/main" count="74" uniqueCount="68">
  <si>
    <t>Assumptions</t>
  </si>
  <si>
    <t>Capital Contribution (Rs.)</t>
  </si>
  <si>
    <t>a</t>
  </si>
  <si>
    <t>Management Fee (%age per annum)</t>
  </si>
  <si>
    <t>b</t>
  </si>
  <si>
    <t>Other Expenses (%age per annum)</t>
  </si>
  <si>
    <t>c</t>
  </si>
  <si>
    <t>Performance (%age per annum)</t>
  </si>
  <si>
    <t>d</t>
  </si>
  <si>
    <t>Hurdle Rate of Return (%age per annum)</t>
  </si>
  <si>
    <t>e</t>
  </si>
  <si>
    <t>Brokerage and Transaction cost</t>
  </si>
  <si>
    <t>f</t>
  </si>
  <si>
    <t>Fees</t>
  </si>
  <si>
    <t>Yr 1</t>
  </si>
  <si>
    <t>Yr 2</t>
  </si>
  <si>
    <t>Yr 3</t>
  </si>
  <si>
    <t>Yr 4</t>
  </si>
  <si>
    <t>Yr 5</t>
  </si>
  <si>
    <t>Gain / (Loss)</t>
  </si>
  <si>
    <t xml:space="preserve">Capital Contributed /Assets under Management </t>
  </si>
  <si>
    <t>i</t>
  </si>
  <si>
    <t xml:space="preserve">Gain / (Loss) on Investment based on the Scenario </t>
  </si>
  <si>
    <t>ii</t>
  </si>
  <si>
    <t xml:space="preserve">Gross Value of the Portfolio at the end of the year </t>
  </si>
  <si>
    <t>iii</t>
  </si>
  <si>
    <t xml:space="preserve">Daily Weighted Average assets under management </t>
  </si>
  <si>
    <t>iv</t>
  </si>
  <si>
    <t>Other Expense</t>
  </si>
  <si>
    <t>v</t>
  </si>
  <si>
    <t>vi</t>
  </si>
  <si>
    <t xml:space="preserve">Management Fees </t>
  </si>
  <si>
    <t>vii</t>
  </si>
  <si>
    <t>Total charges during the year (Sum of v, vi and vii)</t>
  </si>
  <si>
    <t>viii</t>
  </si>
  <si>
    <t xml:space="preserve">Value of the Portfolio before Performance fee </t>
  </si>
  <si>
    <t>ix</t>
  </si>
  <si>
    <t>High Water Mark Value (HWM)</t>
  </si>
  <si>
    <t>x</t>
  </si>
  <si>
    <t xml:space="preserve">Hurdle Rate of return </t>
  </si>
  <si>
    <t>xi</t>
  </si>
  <si>
    <t>Portfolio value in excess of Hurdle Rate Return</t>
  </si>
  <si>
    <t>xii</t>
  </si>
  <si>
    <t>Performance fee</t>
  </si>
  <si>
    <t>xiii</t>
  </si>
  <si>
    <t>Profit Share To be taken by PMS</t>
  </si>
  <si>
    <t>xiv</t>
  </si>
  <si>
    <t>Is the Performance Fee charged?</t>
  </si>
  <si>
    <t>Net value of the Portfolio at the end of the year after all fees and expenses</t>
  </si>
  <si>
    <t>xv</t>
  </si>
  <si>
    <t xml:space="preserve">% Portfolio Return </t>
  </si>
  <si>
    <t>xvi</t>
  </si>
  <si>
    <t>High Water Mark to be carried forward for next year</t>
  </si>
  <si>
    <t>xvii</t>
  </si>
  <si>
    <t>Variables</t>
  </si>
  <si>
    <t xml:space="preserve">Notes: </t>
  </si>
  <si>
    <t>This is only a generic format for illustration, each portfolio manager can add numbers and method's of calculation as per the terms and conditions of the PMS agreement and as permitted under SEBI regulations.</t>
  </si>
  <si>
    <t>Returns are assumed to be generated linearly through the year.</t>
  </si>
  <si>
    <t>Other Expenses includes Account Opening charges, stamp duty /Audit Fee/ Bank charges / Fund Accounting charges / Custody Fee / demat charges or other miscellaneous expense</t>
  </si>
  <si>
    <t xml:space="preserve">Brokerage and transaction cost for the illustration purpose is charged on the Average AUM. However, Brokerage and Transaction cost are charged on basis the actuals trades. </t>
  </si>
  <si>
    <t>All Fees and charges are subject to GST.</t>
  </si>
  <si>
    <t>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t>
  </si>
  <si>
    <t>For this illustration, Hurdle rate is calculated on Higher of (HWM or previous year closing NAV). However, in actual Hurdle Rate of return is defined in the PMS agreement and may differ from this illustration.</t>
  </si>
  <si>
    <t>Hurdle rate is prorated in case the performance fee period is less than 1 year OR if there are inflow/outflows from the portfolio</t>
  </si>
  <si>
    <t>The above illustration shows the High Water Mark to be carried forward in different scenario for equal and fair treatment to the investor.</t>
  </si>
  <si>
    <t>This is only a generic illustration, each portfolio manager can modify the illustration as per the terms and condition of their PMS agreement.</t>
  </si>
  <si>
    <t>All the amounts rounded off to nearest rupee</t>
  </si>
  <si>
    <t xml:space="preserve">Investors are advised to also refer to the illustrations provided in Annexure 4A of Master Circular for Portfolio Managers dated June 07, 2024 for futrther clarification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</si>
</sst>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_ ;[Red]\-#,##0\ "/>
    <numFmt numFmtId="165" formatCode="#,##0.00_ ;[Red]\-#,##0.00\ "/>
  </numFmts>
  <fonts count="13" x14ac:knownFonts="1">
    <font>
      <sz val="11"/>
      <color theme="1"/>
      <name val="Calibri"/>
      <family val="2"/>
      <scheme val="minor"/>
    </font>
    <font>
      <sz val="9"/>
      <color theme="1"/>
      <name val="Calibri"/>
      <family val="2"/>
      <scheme val="minor"/>
    </font>
    <font>
      <sz val="9"/>
      <color theme="1"/>
      <name val="Calibri"/>
      <family val="2"/>
    </font>
    <font>
      <b/>
      <sz val="9"/>
      <color theme="1"/>
      <name val="Calibri"/>
      <family val="2"/>
    </font>
    <font>
      <sz val="9"/>
      <name val="Calibri"/>
      <family val="2"/>
    </font>
    <font>
      <b/>
      <sz val="9"/>
      <color rgb="FFFF0000"/>
      <name val="Calibri"/>
      <family val="2"/>
    </font>
    <font>
      <b/>
      <sz val="9"/>
      <color rgb="FFFF0000"/>
      <name val="Calibri"/>
      <family val="2"/>
      <scheme val="minor"/>
    </font>
    <font>
      <b/>
      <sz val="11"/>
      <color theme="1"/>
      <name val="Calibri"/>
      <family val="2"/>
      <scheme val="minor"/>
    </font>
    <font>
      <b/>
      <sz val="11"/>
      <name val="Calibri"/>
      <family val="2"/>
    </font>
    <font>
      <sz val="11"/>
      <name val="Calibri"/>
      <family val="2"/>
      <scheme val="minor"/>
    </font>
    <font>
      <b/>
      <sz val="11"/>
      <color theme="1"/>
      <name val="Calibri"/>
      <family val="2"/>
    </font>
    <font>
      <sz val="11"/>
      <color theme="1"/>
      <name val="Calibri"/>
      <family val="2"/>
    </font>
    <font>
      <sz val="11"/>
      <name val="Calibri"/>
      <family val="2"/>
    </font>
  </fonts>
  <fills count="4">
    <fill>
      <patternFill patternType="none"/>
    </fill>
    <fill>
      <patternFill patternType="gray125"/>
    </fill>
    <fill>
      <patternFill patternType="solid">
        <fgColor rgb="FFD8D8D8"/>
        <bgColor rgb="FFD8D8D8"/>
      </patternFill>
    </fill>
    <fill>
      <patternFill patternType="solid">
        <fgColor theme="0"/>
        <bgColor indexed="64"/>
      </patternFill>
    </fill>
  </fills>
  <borders count="36">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83">
    <xf numFmtId="0" fontId="0" fillId="0" borderId="0" xfId="0"/>
    <xf numFmtId="0" fontId="1" fillId="0" borderId="0" xfId="0" applyFont="1"/>
    <xf numFmtId="0" fontId="2" fillId="0" borderId="1" xfId="0" applyFont="1" applyBorder="1" applyAlignment="1" applyProtection="1">
      <alignment vertical="center"/>
      <protection locked="0"/>
    </xf>
    <xf numFmtId="0" fontId="3" fillId="0" borderId="2" xfId="0" applyFont="1" applyBorder="1" applyAlignment="1" applyProtection="1">
      <alignment horizontal="center" vertical="center" wrapText="1"/>
      <protection locked="0"/>
    </xf>
    <xf numFmtId="9" fontId="3" fillId="2" borderId="7" xfId="0" applyNumberFormat="1" applyFont="1" applyFill="1" applyBorder="1" applyAlignment="1">
      <alignment horizontal="left" vertical="center"/>
    </xf>
    <xf numFmtId="9" fontId="3" fillId="2" borderId="8" xfId="0" applyNumberFormat="1" applyFont="1" applyFill="1" applyBorder="1" applyAlignment="1">
      <alignment horizontal="left" vertical="center"/>
    </xf>
    <xf numFmtId="9" fontId="3" fillId="2" borderId="9" xfId="0" applyNumberFormat="1" applyFont="1" applyFill="1" applyBorder="1" applyAlignment="1">
      <alignment horizontal="left"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2" fillId="0" borderId="2" xfId="0" quotePrefix="1" applyFont="1" applyBorder="1" applyAlignment="1">
      <alignment vertical="center" wrapText="1"/>
    </xf>
    <xf numFmtId="0" fontId="2" fillId="0" borderId="2" xfId="0" applyFont="1" applyBorder="1" applyAlignment="1">
      <alignment horizontal="left" vertical="center" wrapText="1"/>
    </xf>
    <xf numFmtId="0" fontId="1" fillId="0" borderId="14" xfId="0" applyFont="1" applyBorder="1" applyAlignment="1">
      <alignment horizontal="left" vertical="center" wrapText="1"/>
    </xf>
    <xf numFmtId="0" fontId="2" fillId="0" borderId="14" xfId="0" applyFont="1" applyBorder="1" applyAlignment="1">
      <alignment vertical="center" wrapText="1"/>
    </xf>
    <xf numFmtId="0" fontId="2" fillId="0" borderId="14" xfId="0" applyFont="1" applyBorder="1" applyAlignment="1">
      <alignment horizontal="left" vertical="center" wrapText="1"/>
    </xf>
    <xf numFmtId="0" fontId="2" fillId="0" borderId="18" xfId="0" applyFont="1" applyBorder="1" applyAlignment="1">
      <alignment vertical="center" wrapText="1"/>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1" fillId="3" borderId="22" xfId="0" applyFont="1" applyFill="1" applyBorder="1"/>
    <xf numFmtId="0" fontId="1" fillId="3" borderId="23" xfId="0" applyFont="1" applyFill="1" applyBorder="1"/>
    <xf numFmtId="0" fontId="1" fillId="3" borderId="24" xfId="0" applyFont="1" applyFill="1" applyBorder="1"/>
    <xf numFmtId="0" fontId="1" fillId="3" borderId="25" xfId="0" applyFont="1" applyFill="1" applyBorder="1"/>
    <xf numFmtId="0" fontId="1" fillId="3" borderId="0" xfId="0" applyFont="1" applyFill="1" applyBorder="1"/>
    <xf numFmtId="0" fontId="1" fillId="3" borderId="26" xfId="0" applyFont="1" applyFill="1" applyBorder="1"/>
    <xf numFmtId="0" fontId="1" fillId="3" borderId="27" xfId="0" applyFont="1" applyFill="1" applyBorder="1"/>
    <xf numFmtId="0" fontId="1" fillId="3" borderId="28" xfId="0" applyFont="1" applyFill="1" applyBorder="1"/>
    <xf numFmtId="0" fontId="1" fillId="3" borderId="29" xfId="0" applyFont="1" applyFill="1" applyBorder="1"/>
    <xf numFmtId="0" fontId="2" fillId="0" borderId="15" xfId="0" applyFont="1" applyBorder="1" applyAlignment="1" applyProtection="1">
      <alignment vertical="center"/>
      <protection locked="0"/>
    </xf>
    <xf numFmtId="0" fontId="3" fillId="0" borderId="14" xfId="0" applyFont="1" applyBorder="1" applyAlignment="1" applyProtection="1">
      <alignment vertical="center" wrapText="1"/>
      <protection locked="0"/>
    </xf>
    <xf numFmtId="0" fontId="3" fillId="0" borderId="11" xfId="0" applyFont="1" applyBorder="1" applyAlignment="1" applyProtection="1">
      <alignment vertical="center" wrapText="1"/>
      <protection locked="0"/>
    </xf>
    <xf numFmtId="0" fontId="5" fillId="2" borderId="30" xfId="0" applyFont="1" applyFill="1" applyBorder="1" applyAlignment="1" applyProtection="1">
      <alignment horizontal="center" vertical="center" wrapText="1"/>
      <protection locked="0"/>
    </xf>
    <xf numFmtId="3" fontId="6" fillId="0" borderId="11" xfId="0" applyNumberFormat="1" applyFont="1" applyBorder="1" applyAlignment="1" applyProtection="1">
      <alignment vertical="center"/>
      <protection locked="0"/>
    </xf>
    <xf numFmtId="10" fontId="6" fillId="0" borderId="11" xfId="0" applyNumberFormat="1" applyFont="1" applyBorder="1" applyAlignment="1" applyProtection="1">
      <alignment vertical="center"/>
      <protection locked="0"/>
    </xf>
    <xf numFmtId="0" fontId="3" fillId="0" borderId="18" xfId="0" applyFont="1" applyBorder="1" applyAlignment="1" applyProtection="1">
      <alignment vertical="center" wrapText="1"/>
      <protection locked="0"/>
    </xf>
    <xf numFmtId="0" fontId="3" fillId="0" borderId="8" xfId="0" applyFont="1" applyBorder="1" applyAlignment="1" applyProtection="1">
      <alignment horizontal="center" vertical="center" wrapText="1"/>
      <protection locked="0"/>
    </xf>
    <xf numFmtId="10" fontId="6" fillId="0" borderId="9" xfId="0" applyNumberFormat="1" applyFont="1" applyBorder="1" applyAlignment="1" applyProtection="1">
      <alignment vertical="center"/>
      <protection locked="0"/>
    </xf>
    <xf numFmtId="0" fontId="3" fillId="0" borderId="15" xfId="0" applyFont="1" applyBorder="1" applyAlignment="1">
      <alignment horizontal="center" vertical="center" wrapText="1"/>
    </xf>
    <xf numFmtId="0" fontId="4" fillId="0" borderId="1" xfId="0" applyFont="1" applyBorder="1"/>
    <xf numFmtId="0" fontId="4" fillId="0" borderId="16" xfId="0" applyFont="1" applyBorder="1"/>
    <xf numFmtId="0" fontId="4" fillId="0" borderId="14" xfId="0" applyFont="1" applyBorder="1"/>
    <xf numFmtId="0" fontId="4" fillId="0" borderId="2" xfId="0" applyFont="1" applyBorder="1"/>
    <xf numFmtId="0" fontId="4" fillId="0" borderId="3" xfId="0" applyFont="1" applyBorder="1"/>
    <xf numFmtId="0" fontId="3" fillId="0" borderId="4" xfId="0" applyFont="1" applyBorder="1" applyAlignment="1">
      <alignment horizontal="center" vertical="center"/>
    </xf>
    <xf numFmtId="0" fontId="4" fillId="0" borderId="5" xfId="0" applyFont="1" applyBorder="1"/>
    <xf numFmtId="164" fontId="2" fillId="0" borderId="10" xfId="0" applyNumberFormat="1" applyFont="1" applyBorder="1" applyAlignment="1">
      <alignment horizontal="right" vertical="center"/>
    </xf>
    <xf numFmtId="0" fontId="4" fillId="0" borderId="10" xfId="0" applyFont="1" applyBorder="1"/>
    <xf numFmtId="0" fontId="4" fillId="0" borderId="17" xfId="0" applyFont="1" applyBorder="1"/>
    <xf numFmtId="164" fontId="2" fillId="0" borderId="2" xfId="0" applyNumberFormat="1" applyFont="1" applyBorder="1" applyAlignment="1">
      <alignment horizontal="right" vertical="center"/>
    </xf>
    <xf numFmtId="0" fontId="4" fillId="0" borderId="11" xfId="0" applyFont="1" applyBorder="1"/>
    <xf numFmtId="164" fontId="1" fillId="0" borderId="2" xfId="0" applyNumberFormat="1" applyFont="1" applyBorder="1" applyAlignment="1">
      <alignment horizontal="right" vertical="center"/>
    </xf>
    <xf numFmtId="164" fontId="1" fillId="0" borderId="11" xfId="0" applyNumberFormat="1" applyFont="1" applyBorder="1" applyAlignment="1">
      <alignment horizontal="right" vertical="center"/>
    </xf>
    <xf numFmtId="0" fontId="2" fillId="0" borderId="14" xfId="0" applyFont="1" applyBorder="1" applyAlignment="1">
      <alignment horizontal="center" vertical="center" wrapText="1"/>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64" fontId="1" fillId="0" borderId="3" xfId="0" applyNumberFormat="1" applyFont="1" applyBorder="1" applyAlignment="1">
      <alignment horizontal="right" vertical="center"/>
    </xf>
    <xf numFmtId="164" fontId="1" fillId="0" borderId="12" xfId="0" applyNumberFormat="1" applyFont="1" applyBorder="1" applyAlignment="1">
      <alignment horizontal="right" vertical="center"/>
    </xf>
    <xf numFmtId="164" fontId="1" fillId="0" borderId="13" xfId="0" applyNumberFormat="1" applyFont="1" applyBorder="1" applyAlignment="1">
      <alignment horizontal="right" vertical="center"/>
    </xf>
    <xf numFmtId="164" fontId="2" fillId="0" borderId="3" xfId="0" applyNumberFormat="1" applyFont="1" applyBorder="1" applyAlignment="1">
      <alignment horizontal="right" vertical="center"/>
    </xf>
    <xf numFmtId="164" fontId="2" fillId="0" borderId="12" xfId="0" applyNumberFormat="1" applyFont="1" applyBorder="1" applyAlignment="1">
      <alignment horizontal="right" vertical="center"/>
    </xf>
    <xf numFmtId="164" fontId="2" fillId="0" borderId="13" xfId="0" applyNumberFormat="1" applyFont="1" applyBorder="1" applyAlignment="1">
      <alignment horizontal="right" vertical="center"/>
    </xf>
    <xf numFmtId="165" fontId="2" fillId="0" borderId="2" xfId="0" applyNumberFormat="1" applyFont="1" applyBorder="1" applyAlignment="1">
      <alignment horizontal="right" vertical="center"/>
    </xf>
    <xf numFmtId="164" fontId="2" fillId="0" borderId="19" xfId="0" applyNumberFormat="1" applyFont="1" applyBorder="1" applyAlignment="1">
      <alignment horizontal="right" vertical="center"/>
    </xf>
    <xf numFmtId="164" fontId="2" fillId="0" borderId="20" xfId="0" applyNumberFormat="1" applyFont="1" applyBorder="1" applyAlignment="1">
      <alignment horizontal="right" vertical="center"/>
    </xf>
    <xf numFmtId="164" fontId="2" fillId="0" borderId="21" xfId="0" applyNumberFormat="1" applyFont="1" applyBorder="1" applyAlignment="1">
      <alignment horizontal="right" vertical="center"/>
    </xf>
    <xf numFmtId="164" fontId="4" fillId="0" borderId="2" xfId="0" applyNumberFormat="1" applyFont="1" applyBorder="1"/>
    <xf numFmtId="10" fontId="2" fillId="0" borderId="2" xfId="0" applyNumberFormat="1" applyFont="1" applyBorder="1" applyAlignment="1">
      <alignment horizontal="right" vertical="center"/>
    </xf>
    <xf numFmtId="0" fontId="8" fillId="0" borderId="31" xfId="0" applyFont="1" applyBorder="1" applyAlignment="1">
      <alignment vertical="center" wrapText="1"/>
    </xf>
    <xf numFmtId="0" fontId="9" fillId="0" borderId="32" xfId="0" applyFont="1" applyBorder="1"/>
    <xf numFmtId="0" fontId="9" fillId="0" borderId="33" xfId="0" applyFont="1" applyBorder="1"/>
    <xf numFmtId="0" fontId="10" fillId="0" borderId="34" xfId="0" applyFont="1" applyBorder="1" applyAlignment="1">
      <alignment horizontal="center" vertical="center"/>
    </xf>
    <xf numFmtId="0" fontId="11" fillId="0" borderId="28" xfId="0" applyFont="1" applyBorder="1" applyAlignment="1">
      <alignment vertical="center" wrapText="1"/>
    </xf>
    <xf numFmtId="0" fontId="12" fillId="0" borderId="28" xfId="0" applyFont="1" applyBorder="1"/>
    <xf numFmtId="0" fontId="12" fillId="0" borderId="29" xfId="0" applyFont="1" applyBorder="1"/>
    <xf numFmtId="0" fontId="7" fillId="0" borderId="35" xfId="0" applyFont="1" applyBorder="1" applyAlignment="1">
      <alignment horizontal="center"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0" fillId="0" borderId="33" xfId="0" applyBorder="1" applyAlignment="1">
      <alignment horizontal="left" vertical="center" wrapText="1"/>
    </xf>
    <xf numFmtId="0" fontId="7" fillId="0" borderId="31" xfId="0" applyFont="1" applyBorder="1" applyAlignment="1">
      <alignment horizontal="center" vertical="center"/>
    </xf>
    <xf numFmtId="0" fontId="0" fillId="0" borderId="31" xfId="0" applyBorder="1" applyAlignment="1">
      <alignment vertical="center" wrapText="1"/>
    </xf>
    <xf numFmtId="0" fontId="0" fillId="0" borderId="32" xfId="0" applyBorder="1" applyAlignment="1">
      <alignment vertical="center" wrapText="1"/>
    </xf>
    <xf numFmtId="0" fontId="0" fillId="0" borderId="33" xfId="0"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571500</xdr:colOff>
      <xdr:row>1</xdr:row>
      <xdr:rowOff>336550</xdr:rowOff>
    </xdr:from>
    <xdr:to>
      <xdr:col>13</xdr:col>
      <xdr:colOff>67310</xdr:colOff>
      <xdr:row>7</xdr:row>
      <xdr:rowOff>133985</xdr:rowOff>
    </xdr:to>
    <xdr:pic>
      <xdr:nvPicPr>
        <xdr:cNvPr id="2" name="Picture 1"/>
        <xdr:cNvPicPr/>
      </xdr:nvPicPr>
      <xdr:blipFill>
        <a:blip xmlns:r="http://schemas.openxmlformats.org/officeDocument/2006/relationships" r:embed="rId1"/>
        <a:stretch>
          <a:fillRect/>
        </a:stretch>
      </xdr:blipFill>
      <xdr:spPr>
        <a:xfrm>
          <a:off x="5283200" y="495300"/>
          <a:ext cx="5731510" cy="89598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0"/>
  <sheetViews>
    <sheetView tabSelected="1" workbookViewId="0">
      <selection activeCell="C53" sqref="C53"/>
    </sheetView>
  </sheetViews>
  <sheetFormatPr defaultRowHeight="12" x14ac:dyDescent="0.3"/>
  <cols>
    <col min="1" max="1" width="3.6328125" style="1" customWidth="1"/>
    <col min="2" max="2" width="41.26953125" style="1" customWidth="1"/>
    <col min="3" max="3" width="7.90625" style="1" customWidth="1"/>
    <col min="4" max="4" width="9.36328125" style="1" customWidth="1"/>
    <col min="5" max="5" width="11.90625" style="1" customWidth="1"/>
    <col min="6" max="6" width="8.7265625" style="1"/>
    <col min="7" max="7" width="11.36328125" style="1" customWidth="1"/>
    <col min="8" max="8" width="8.7265625" style="1"/>
    <col min="9" max="9" width="11.1796875" style="1" customWidth="1"/>
    <col min="10" max="10" width="8.7265625" style="1"/>
    <col min="11" max="11" width="9.6328125" style="1" customWidth="1"/>
    <col min="12" max="12" width="8.7265625" style="1"/>
    <col min="13" max="13" width="10.26953125" style="1" customWidth="1"/>
    <col min="14" max="16384" width="8.7265625" style="1"/>
  </cols>
  <sheetData>
    <row r="1" spans="2:14" ht="12.5" thickBot="1" x14ac:dyDescent="0.35"/>
    <row r="2" spans="2:14" x14ac:dyDescent="0.3">
      <c r="B2" s="28"/>
      <c r="C2" s="2"/>
      <c r="D2" s="31" t="s">
        <v>54</v>
      </c>
      <c r="E2" s="19"/>
      <c r="F2" s="20"/>
      <c r="G2" s="20"/>
      <c r="H2" s="20"/>
      <c r="I2" s="20"/>
      <c r="J2" s="20"/>
      <c r="K2" s="20"/>
      <c r="L2" s="20"/>
      <c r="M2" s="20"/>
      <c r="N2" s="21"/>
    </row>
    <row r="3" spans="2:14" x14ac:dyDescent="0.3">
      <c r="B3" s="29" t="s">
        <v>0</v>
      </c>
      <c r="C3" s="3"/>
      <c r="D3" s="30"/>
      <c r="E3" s="22"/>
      <c r="F3" s="23"/>
      <c r="G3" s="23"/>
      <c r="H3" s="23"/>
      <c r="I3" s="23"/>
      <c r="J3" s="23"/>
      <c r="K3" s="23"/>
      <c r="L3" s="23"/>
      <c r="M3" s="23"/>
      <c r="N3" s="24"/>
    </row>
    <row r="4" spans="2:14" x14ac:dyDescent="0.3">
      <c r="B4" s="29" t="s">
        <v>1</v>
      </c>
      <c r="C4" s="3" t="s">
        <v>2</v>
      </c>
      <c r="D4" s="32">
        <v>5000000</v>
      </c>
      <c r="E4" s="22"/>
      <c r="F4" s="23"/>
      <c r="G4" s="23"/>
      <c r="H4" s="23"/>
      <c r="I4" s="23"/>
      <c r="J4" s="23"/>
      <c r="K4" s="23"/>
      <c r="L4" s="23"/>
      <c r="M4" s="23"/>
      <c r="N4" s="24"/>
    </row>
    <row r="5" spans="2:14" x14ac:dyDescent="0.3">
      <c r="B5" s="29" t="s">
        <v>3</v>
      </c>
      <c r="C5" s="3" t="s">
        <v>4</v>
      </c>
      <c r="D5" s="33">
        <v>0.01</v>
      </c>
      <c r="E5" s="22"/>
      <c r="F5" s="23"/>
      <c r="G5" s="23"/>
      <c r="H5" s="23"/>
      <c r="I5" s="23"/>
      <c r="J5" s="23"/>
      <c r="K5" s="23"/>
      <c r="L5" s="23"/>
      <c r="M5" s="23"/>
      <c r="N5" s="24"/>
    </row>
    <row r="6" spans="2:14" x14ac:dyDescent="0.3">
      <c r="B6" s="29" t="s">
        <v>5</v>
      </c>
      <c r="C6" s="3" t="s">
        <v>6</v>
      </c>
      <c r="D6" s="33">
        <v>5.0000000000000001E-3</v>
      </c>
      <c r="E6" s="22"/>
      <c r="F6" s="23"/>
      <c r="G6" s="23"/>
      <c r="H6" s="23"/>
      <c r="I6" s="23"/>
      <c r="J6" s="23"/>
      <c r="K6" s="23"/>
      <c r="L6" s="23"/>
      <c r="M6" s="23"/>
      <c r="N6" s="24"/>
    </row>
    <row r="7" spans="2:14" x14ac:dyDescent="0.3">
      <c r="B7" s="29" t="s">
        <v>7</v>
      </c>
      <c r="C7" s="3" t="s">
        <v>8</v>
      </c>
      <c r="D7" s="33">
        <v>0.2</v>
      </c>
      <c r="E7" s="22"/>
      <c r="F7" s="23"/>
      <c r="G7" s="23"/>
      <c r="H7" s="23"/>
      <c r="I7" s="23"/>
      <c r="J7" s="23"/>
      <c r="K7" s="23"/>
      <c r="L7" s="23"/>
      <c r="M7" s="23"/>
      <c r="N7" s="24"/>
    </row>
    <row r="8" spans="2:14" x14ac:dyDescent="0.3">
      <c r="B8" s="29" t="s">
        <v>9</v>
      </c>
      <c r="C8" s="3" t="s">
        <v>10</v>
      </c>
      <c r="D8" s="33">
        <v>0.12</v>
      </c>
      <c r="E8" s="22"/>
      <c r="F8" s="23"/>
      <c r="G8" s="23"/>
      <c r="H8" s="23"/>
      <c r="I8" s="23"/>
      <c r="J8" s="23"/>
      <c r="K8" s="23"/>
      <c r="L8" s="23"/>
      <c r="M8" s="23"/>
      <c r="N8" s="24"/>
    </row>
    <row r="9" spans="2:14" ht="12.5" thickBot="1" x14ac:dyDescent="0.35">
      <c r="B9" s="34" t="s">
        <v>11</v>
      </c>
      <c r="C9" s="35" t="s">
        <v>12</v>
      </c>
      <c r="D9" s="36">
        <v>2E-3</v>
      </c>
      <c r="E9" s="25"/>
      <c r="F9" s="26"/>
      <c r="G9" s="26"/>
      <c r="H9" s="26"/>
      <c r="I9" s="26"/>
      <c r="J9" s="26"/>
      <c r="K9" s="26"/>
      <c r="L9" s="26"/>
      <c r="M9" s="26"/>
      <c r="N9" s="27"/>
    </row>
    <row r="10" spans="2:14" ht="12.5" thickBot="1" x14ac:dyDescent="0.35"/>
    <row r="11" spans="2:14" ht="12.5" thickBot="1" x14ac:dyDescent="0.35">
      <c r="B11" s="37" t="s">
        <v>13</v>
      </c>
      <c r="C11" s="38"/>
      <c r="D11" s="39"/>
      <c r="E11" s="43" t="s">
        <v>14</v>
      </c>
      <c r="F11" s="44"/>
      <c r="G11" s="43" t="s">
        <v>15</v>
      </c>
      <c r="H11" s="44"/>
      <c r="I11" s="43" t="s">
        <v>16</v>
      </c>
      <c r="J11" s="44"/>
      <c r="K11" s="43" t="s">
        <v>17</v>
      </c>
      <c r="L11" s="44"/>
      <c r="M11" s="43" t="s">
        <v>18</v>
      </c>
      <c r="N11" s="44"/>
    </row>
    <row r="12" spans="2:14" ht="12.5" thickBot="1" x14ac:dyDescent="0.35">
      <c r="B12" s="40"/>
      <c r="C12" s="41"/>
      <c r="D12" s="42"/>
      <c r="E12" s="7" t="s">
        <v>19</v>
      </c>
      <c r="F12" s="4">
        <v>-0.25</v>
      </c>
      <c r="G12" s="8" t="s">
        <v>19</v>
      </c>
      <c r="H12" s="5">
        <v>0.8</v>
      </c>
      <c r="I12" s="8" t="s">
        <v>19</v>
      </c>
      <c r="J12" s="5">
        <v>0.25</v>
      </c>
      <c r="K12" s="8" t="s">
        <v>19</v>
      </c>
      <c r="L12" s="5">
        <v>0</v>
      </c>
      <c r="M12" s="8" t="s">
        <v>19</v>
      </c>
      <c r="N12" s="6">
        <v>0.5</v>
      </c>
    </row>
    <row r="13" spans="2:14" x14ac:dyDescent="0.3">
      <c r="B13" s="14" t="s">
        <v>20</v>
      </c>
      <c r="C13" s="10" t="s">
        <v>21</v>
      </c>
      <c r="D13" s="11"/>
      <c r="E13" s="45">
        <f>D4</f>
        <v>5000000</v>
      </c>
      <c r="F13" s="46"/>
      <c r="G13" s="45">
        <f>E33</f>
        <v>3675931.25</v>
      </c>
      <c r="H13" s="46"/>
      <c r="I13" s="45">
        <f t="shared" ref="I13" si="0">G33</f>
        <v>6478039.4620099999</v>
      </c>
      <c r="J13" s="46"/>
      <c r="K13" s="45">
        <f t="shared" ref="K13" si="1">I33</f>
        <v>7852167.3909883574</v>
      </c>
      <c r="L13" s="46"/>
      <c r="M13" s="45">
        <f t="shared" ref="M13" si="2">K33</f>
        <v>7719230.1970589245</v>
      </c>
      <c r="N13" s="47"/>
    </row>
    <row r="14" spans="2:14" x14ac:dyDescent="0.3">
      <c r="B14" s="14" t="s">
        <v>22</v>
      </c>
      <c r="C14" s="10" t="s">
        <v>23</v>
      </c>
      <c r="D14" s="11"/>
      <c r="E14" s="48">
        <f>E13*F12</f>
        <v>-1250000</v>
      </c>
      <c r="F14" s="41"/>
      <c r="G14" s="48">
        <f>E24*H12</f>
        <v>2940745</v>
      </c>
      <c r="H14" s="41"/>
      <c r="I14" s="48">
        <f t="shared" ref="I14" si="3">G24*J12</f>
        <v>1632387.331878125</v>
      </c>
      <c r="J14" s="41"/>
      <c r="K14" s="48">
        <f t="shared" ref="K14" si="4">I24*L12</f>
        <v>0</v>
      </c>
      <c r="L14" s="41"/>
      <c r="M14" s="48">
        <f t="shared" ref="M14" si="5">K24*N12</f>
        <v>3859615.0985294622</v>
      </c>
      <c r="N14" s="49"/>
    </row>
    <row r="15" spans="2:14" x14ac:dyDescent="0.3">
      <c r="B15" s="14" t="s">
        <v>24</v>
      </c>
      <c r="C15" s="10" t="s">
        <v>25</v>
      </c>
      <c r="D15" s="11"/>
      <c r="E15" s="50">
        <f>E13+E14</f>
        <v>3750000</v>
      </c>
      <c r="F15" s="50"/>
      <c r="G15" s="50">
        <f>G13+G14</f>
        <v>6616676.25</v>
      </c>
      <c r="H15" s="50"/>
      <c r="I15" s="50">
        <f>I13+I14</f>
        <v>8110426.7938881246</v>
      </c>
      <c r="J15" s="50"/>
      <c r="K15" s="50">
        <f>K13+K14</f>
        <v>7852167.3909883574</v>
      </c>
      <c r="L15" s="50"/>
      <c r="M15" s="50">
        <f>M13+M14</f>
        <v>11578845.295588387</v>
      </c>
      <c r="N15" s="51"/>
    </row>
    <row r="16" spans="2:14" x14ac:dyDescent="0.3">
      <c r="B16" s="52"/>
      <c r="C16" s="41"/>
      <c r="D16" s="41"/>
      <c r="E16" s="41"/>
      <c r="F16" s="41"/>
      <c r="G16" s="41"/>
      <c r="H16" s="41"/>
      <c r="I16" s="41"/>
      <c r="J16" s="41"/>
      <c r="K16" s="41"/>
      <c r="L16" s="41"/>
      <c r="M16" s="41"/>
      <c r="N16" s="49"/>
    </row>
    <row r="17" spans="2:14" x14ac:dyDescent="0.3">
      <c r="B17" s="14" t="s">
        <v>26</v>
      </c>
      <c r="C17" s="10" t="s">
        <v>27</v>
      </c>
      <c r="D17" s="11"/>
      <c r="E17" s="50">
        <f>(E13+E15)/2</f>
        <v>4375000</v>
      </c>
      <c r="F17" s="50"/>
      <c r="G17" s="50">
        <f t="shared" ref="G17" si="6">(G13+G15)/2</f>
        <v>5146303.75</v>
      </c>
      <c r="H17" s="50"/>
      <c r="I17" s="50">
        <f t="shared" ref="I17" si="7">(I13+I15)/2</f>
        <v>7294233.1279490627</v>
      </c>
      <c r="J17" s="50"/>
      <c r="K17" s="50">
        <f t="shared" ref="K17" si="8">(K13+K15)/2</f>
        <v>7852167.3909883574</v>
      </c>
      <c r="L17" s="50"/>
      <c r="M17" s="50">
        <f t="shared" ref="M17" si="9">(M13+M15)/2</f>
        <v>9649037.7463236563</v>
      </c>
      <c r="N17" s="51"/>
    </row>
    <row r="18" spans="2:14" x14ac:dyDescent="0.3">
      <c r="B18" s="52"/>
      <c r="C18" s="41"/>
      <c r="D18" s="41"/>
      <c r="E18" s="41"/>
      <c r="F18" s="41"/>
      <c r="G18" s="41"/>
      <c r="H18" s="41"/>
      <c r="I18" s="41"/>
      <c r="J18" s="41"/>
      <c r="K18" s="53"/>
      <c r="L18" s="54"/>
      <c r="M18" s="53"/>
      <c r="N18" s="55"/>
    </row>
    <row r="19" spans="2:14" x14ac:dyDescent="0.3">
      <c r="B19" s="14" t="s">
        <v>28</v>
      </c>
      <c r="C19" s="10" t="s">
        <v>29</v>
      </c>
      <c r="D19" s="11"/>
      <c r="E19" s="56">
        <f>+E17*-$D$6</f>
        <v>-21875</v>
      </c>
      <c r="F19" s="57"/>
      <c r="G19" s="56">
        <f t="shared" ref="G19" si="10">+G17*-$D$6</f>
        <v>-25731.518749999999</v>
      </c>
      <c r="H19" s="57"/>
      <c r="I19" s="56">
        <f t="shared" ref="I19" si="11">+I17*-$D$6</f>
        <v>-36471.165639745312</v>
      </c>
      <c r="J19" s="57"/>
      <c r="K19" s="56">
        <f t="shared" ref="K19" si="12">+K17*-$D$6</f>
        <v>-39260.836954941791</v>
      </c>
      <c r="L19" s="57"/>
      <c r="M19" s="56">
        <f t="shared" ref="M19" si="13">+M17*-$D$6</f>
        <v>-48245.188731618284</v>
      </c>
      <c r="N19" s="58"/>
    </row>
    <row r="20" spans="2:14" x14ac:dyDescent="0.3">
      <c r="B20" s="14" t="s">
        <v>11</v>
      </c>
      <c r="C20" s="10" t="s">
        <v>30</v>
      </c>
      <c r="D20" s="11"/>
      <c r="E20" s="56">
        <f>+E17*-$D$9</f>
        <v>-8750</v>
      </c>
      <c r="F20" s="57"/>
      <c r="G20" s="56">
        <f t="shared" ref="G20" si="14">+G17*-$D$9</f>
        <v>-10292.6075</v>
      </c>
      <c r="H20" s="57"/>
      <c r="I20" s="56">
        <f t="shared" ref="I20" si="15">+I17*-$D$9</f>
        <v>-14588.466255898125</v>
      </c>
      <c r="J20" s="57"/>
      <c r="K20" s="56">
        <f t="shared" ref="K20" si="16">+K17*-$D$9</f>
        <v>-15704.334781976715</v>
      </c>
      <c r="L20" s="57"/>
      <c r="M20" s="56">
        <f t="shared" ref="M20" si="17">+M17*-$D$9</f>
        <v>-19298.075492647313</v>
      </c>
      <c r="N20" s="58"/>
    </row>
    <row r="21" spans="2:14" x14ac:dyDescent="0.3">
      <c r="B21" s="14" t="s">
        <v>31</v>
      </c>
      <c r="C21" s="10" t="s">
        <v>32</v>
      </c>
      <c r="D21" s="9"/>
      <c r="E21" s="56">
        <f>+(E17+E19+E20)*-$D$5</f>
        <v>-43443.75</v>
      </c>
      <c r="F21" s="57"/>
      <c r="G21" s="56">
        <f t="shared" ref="G21" si="18">+(G17+G19+G20)*-$D$5</f>
        <v>-51102.796237500006</v>
      </c>
      <c r="H21" s="57"/>
      <c r="I21" s="56">
        <f t="shared" ref="I21" si="19">+(I17+I19+I20)*-$D$5</f>
        <v>-72431.734960534188</v>
      </c>
      <c r="J21" s="57"/>
      <c r="K21" s="56">
        <f t="shared" ref="K21" si="20">+(K17+K19+K20)*-$D$5</f>
        <v>-77972.022192514385</v>
      </c>
      <c r="L21" s="57"/>
      <c r="M21" s="56">
        <f t="shared" ref="M21" si="21">+(M17+M19+M20)*-$D$5</f>
        <v>-95814.944820993915</v>
      </c>
      <c r="N21" s="58"/>
    </row>
    <row r="22" spans="2:14" x14ac:dyDescent="0.3">
      <c r="B22" s="14" t="s">
        <v>33</v>
      </c>
      <c r="C22" s="10" t="s">
        <v>34</v>
      </c>
      <c r="D22" s="9"/>
      <c r="E22" s="56">
        <f>+E19+E21+E20</f>
        <v>-74068.75</v>
      </c>
      <c r="F22" s="57"/>
      <c r="G22" s="56">
        <f t="shared" ref="G22" si="22">+G19+G21+G20</f>
        <v>-87126.922487500007</v>
      </c>
      <c r="H22" s="57"/>
      <c r="I22" s="56">
        <f t="shared" ref="I22" si="23">+I19+I21+I20</f>
        <v>-123491.36685617763</v>
      </c>
      <c r="J22" s="57"/>
      <c r="K22" s="56">
        <f t="shared" ref="K22" si="24">+K19+K21+K20</f>
        <v>-132937.19392943289</v>
      </c>
      <c r="L22" s="57"/>
      <c r="M22" s="56">
        <f t="shared" ref="M22" si="25">+M19+M21+M20</f>
        <v>-163358.20904525951</v>
      </c>
      <c r="N22" s="58"/>
    </row>
    <row r="23" spans="2:14" x14ac:dyDescent="0.3">
      <c r="B23" s="52"/>
      <c r="C23" s="41"/>
      <c r="D23" s="41"/>
      <c r="E23" s="41"/>
      <c r="F23" s="41"/>
      <c r="G23" s="41"/>
      <c r="H23" s="41"/>
      <c r="I23" s="41"/>
      <c r="J23" s="41"/>
      <c r="K23" s="41"/>
      <c r="L23" s="41"/>
      <c r="M23" s="41"/>
      <c r="N23" s="49"/>
    </row>
    <row r="24" spans="2:14" x14ac:dyDescent="0.3">
      <c r="B24" s="14" t="s">
        <v>35</v>
      </c>
      <c r="C24" s="10" t="s">
        <v>36</v>
      </c>
      <c r="D24" s="9"/>
      <c r="E24" s="48">
        <f>E15+E22</f>
        <v>3675931.25</v>
      </c>
      <c r="F24" s="41"/>
      <c r="G24" s="59">
        <f>G15+G22</f>
        <v>6529549.3275124999</v>
      </c>
      <c r="H24" s="60"/>
      <c r="I24" s="59">
        <f t="shared" ref="I24" si="26">I15+I22</f>
        <v>7986935.4270319473</v>
      </c>
      <c r="J24" s="60"/>
      <c r="K24" s="59">
        <f t="shared" ref="K24" si="27">K15+K22</f>
        <v>7719230.1970589245</v>
      </c>
      <c r="L24" s="60"/>
      <c r="M24" s="59">
        <f t="shared" ref="M24" si="28">M15+M22</f>
        <v>11415487.086543128</v>
      </c>
      <c r="N24" s="61"/>
    </row>
    <row r="25" spans="2:14" x14ac:dyDescent="0.3">
      <c r="B25" s="14" t="s">
        <v>37</v>
      </c>
      <c r="C25" s="10" t="s">
        <v>38</v>
      </c>
      <c r="D25" s="9"/>
      <c r="E25" s="48">
        <f>E13</f>
        <v>5000000</v>
      </c>
      <c r="F25" s="41"/>
      <c r="G25" s="59">
        <f>E36</f>
        <v>5000000</v>
      </c>
      <c r="H25" s="60"/>
      <c r="I25" s="59">
        <f>G36</f>
        <v>6529549.3275124999</v>
      </c>
      <c r="J25" s="60"/>
      <c r="K25" s="59">
        <f>I36</f>
        <v>7986935.4270319473</v>
      </c>
      <c r="L25" s="60"/>
      <c r="M25" s="59">
        <f>K36</f>
        <v>7852167.3909883574</v>
      </c>
      <c r="N25" s="61"/>
    </row>
    <row r="26" spans="2:14" x14ac:dyDescent="0.3">
      <c r="B26" s="15" t="s">
        <v>39</v>
      </c>
      <c r="C26" s="10" t="s">
        <v>40</v>
      </c>
      <c r="D26" s="12"/>
      <c r="E26" s="50">
        <f>(E25*$D$8)</f>
        <v>600000</v>
      </c>
      <c r="F26" s="50"/>
      <c r="G26" s="59">
        <f>(G25*(1+$D$8)^2)-G25</f>
        <v>1272000.0000000009</v>
      </c>
      <c r="H26" s="60"/>
      <c r="I26" s="50">
        <f>(I25*$D$8)</f>
        <v>783545.91930149996</v>
      </c>
      <c r="J26" s="50"/>
      <c r="K26" s="50">
        <f>(K25*$D$8)</f>
        <v>958432.25124383369</v>
      </c>
      <c r="L26" s="50"/>
      <c r="M26" s="59">
        <f>(M25*(1+$D$8)^2)-M25</f>
        <v>1997591.3842674401</v>
      </c>
      <c r="N26" s="60"/>
    </row>
    <row r="27" spans="2:14" x14ac:dyDescent="0.3">
      <c r="B27" s="15"/>
      <c r="C27" s="10"/>
      <c r="D27" s="12"/>
      <c r="E27" s="48"/>
      <c r="F27" s="41"/>
      <c r="G27" s="53"/>
      <c r="H27" s="54"/>
      <c r="I27" s="53"/>
      <c r="J27" s="54"/>
      <c r="K27" s="53"/>
      <c r="L27" s="54"/>
      <c r="M27" s="53"/>
      <c r="N27" s="55"/>
    </row>
    <row r="28" spans="2:14" x14ac:dyDescent="0.3">
      <c r="B28" s="14" t="s">
        <v>41</v>
      </c>
      <c r="C28" s="10" t="s">
        <v>42</v>
      </c>
      <c r="D28" s="9"/>
      <c r="E28" s="48">
        <f>E24-E25-E26</f>
        <v>-1924068.75</v>
      </c>
      <c r="F28" s="41"/>
      <c r="G28" s="59">
        <f>G24-G25-G26</f>
        <v>257549.32751249894</v>
      </c>
      <c r="H28" s="60"/>
      <c r="I28" s="59">
        <f t="shared" ref="I28" si="29">I24-I25-I26</f>
        <v>673840.18021794746</v>
      </c>
      <c r="J28" s="60"/>
      <c r="K28" s="59">
        <f t="shared" ref="K28" si="30">K24-K25-K26</f>
        <v>-1226137.4812168565</v>
      </c>
      <c r="L28" s="60"/>
      <c r="M28" s="59">
        <f t="shared" ref="M28" si="31">M24-M25-M26</f>
        <v>1565728.3112873305</v>
      </c>
      <c r="N28" s="61"/>
    </row>
    <row r="29" spans="2:14" x14ac:dyDescent="0.3">
      <c r="B29" s="13" t="s">
        <v>43</v>
      </c>
      <c r="C29" s="10" t="s">
        <v>44</v>
      </c>
      <c r="D29" s="12"/>
      <c r="E29" s="62">
        <f>IF(E28&lt;0,0,E28*$D$7)</f>
        <v>0</v>
      </c>
      <c r="F29" s="41"/>
      <c r="G29" s="59">
        <f>IF(G28&lt;0,0,G28*$D$7)</f>
        <v>51509.865502499793</v>
      </c>
      <c r="H29" s="60"/>
      <c r="I29" s="59">
        <f t="shared" ref="I29" si="32">IF(I28&lt;0,0,I28*$D$7)</f>
        <v>134768.0360435895</v>
      </c>
      <c r="J29" s="60"/>
      <c r="K29" s="59">
        <f t="shared" ref="K29" si="33">IF(K28&lt;0,0,K28*$D$7)</f>
        <v>0</v>
      </c>
      <c r="L29" s="60"/>
      <c r="M29" s="59">
        <f t="shared" ref="M29" si="34">IF(M28&lt;0,0,M28*$D$7)</f>
        <v>313145.66225746612</v>
      </c>
      <c r="N29" s="60"/>
    </row>
    <row r="30" spans="2:14" x14ac:dyDescent="0.3">
      <c r="B30" s="15" t="s">
        <v>45</v>
      </c>
      <c r="C30" s="10" t="s">
        <v>46</v>
      </c>
      <c r="D30" s="12"/>
      <c r="E30" s="62">
        <f>E29</f>
        <v>0</v>
      </c>
      <c r="F30" s="41"/>
      <c r="G30" s="59">
        <f>G29</f>
        <v>51509.865502499793</v>
      </c>
      <c r="H30" s="60"/>
      <c r="I30" s="59">
        <f t="shared" ref="I30" si="35">I29</f>
        <v>134768.0360435895</v>
      </c>
      <c r="J30" s="60"/>
      <c r="K30" s="59">
        <f t="shared" ref="K30" si="36">K29</f>
        <v>0</v>
      </c>
      <c r="L30" s="60"/>
      <c r="M30" s="59">
        <f t="shared" ref="M30" si="37">M29</f>
        <v>313145.66225746612</v>
      </c>
      <c r="N30" s="60"/>
    </row>
    <row r="31" spans="2:14" x14ac:dyDescent="0.3">
      <c r="B31" s="14" t="s">
        <v>47</v>
      </c>
      <c r="C31" s="10" t="s">
        <v>46</v>
      </c>
      <c r="D31" s="9"/>
      <c r="E31" s="48" t="str">
        <f>+IF(E30&gt;0,"Yes","No")</f>
        <v>No</v>
      </c>
      <c r="F31" s="41"/>
      <c r="G31" s="48" t="str">
        <f t="shared" ref="G31" si="38">+IF(G30&gt;0,"Yes","No")</f>
        <v>Yes</v>
      </c>
      <c r="H31" s="41"/>
      <c r="I31" s="48" t="str">
        <f t="shared" ref="I31" si="39">+IF(I30&gt;0,"Yes","No")</f>
        <v>Yes</v>
      </c>
      <c r="J31" s="41"/>
      <c r="K31" s="48" t="str">
        <f t="shared" ref="K31" si="40">+IF(K30&gt;0,"Yes","No")</f>
        <v>No</v>
      </c>
      <c r="L31" s="41"/>
      <c r="M31" s="48" t="str">
        <f t="shared" ref="M31" si="41">+IF(M30&gt;0,"Yes","No")</f>
        <v>Yes</v>
      </c>
      <c r="N31" s="49"/>
    </row>
    <row r="32" spans="2:14" x14ac:dyDescent="0.3">
      <c r="B32" s="52"/>
      <c r="C32" s="41"/>
      <c r="D32" s="41"/>
      <c r="E32" s="41"/>
      <c r="F32" s="41"/>
      <c r="G32" s="41"/>
      <c r="H32" s="41"/>
      <c r="I32" s="41"/>
      <c r="J32" s="41"/>
      <c r="K32" s="41"/>
      <c r="L32" s="41"/>
      <c r="M32" s="41"/>
      <c r="N32" s="49"/>
    </row>
    <row r="33" spans="1:14" ht="24" x14ac:dyDescent="0.3">
      <c r="B33" s="14" t="s">
        <v>48</v>
      </c>
      <c r="C33" s="10" t="s">
        <v>49</v>
      </c>
      <c r="D33" s="9"/>
      <c r="E33" s="48">
        <f>E24-E29</f>
        <v>3675931.25</v>
      </c>
      <c r="F33" s="66"/>
      <c r="G33" s="59">
        <f>G24-G29</f>
        <v>6478039.4620099999</v>
      </c>
      <c r="H33" s="60"/>
      <c r="I33" s="59">
        <f>I24-I29</f>
        <v>7852167.3909883574</v>
      </c>
      <c r="J33" s="60"/>
      <c r="K33" s="59">
        <f t="shared" ref="K33" si="42">K24-K29</f>
        <v>7719230.1970589245</v>
      </c>
      <c r="L33" s="60"/>
      <c r="M33" s="59">
        <f t="shared" ref="M33" si="43">M24-M29</f>
        <v>11102341.424285661</v>
      </c>
      <c r="N33" s="61"/>
    </row>
    <row r="34" spans="1:14" x14ac:dyDescent="0.3">
      <c r="B34" s="14" t="s">
        <v>50</v>
      </c>
      <c r="C34" s="10" t="s">
        <v>51</v>
      </c>
      <c r="D34" s="9"/>
      <c r="E34" s="67">
        <f>E33/E13-1</f>
        <v>-0.26481374999999996</v>
      </c>
      <c r="F34" s="41"/>
      <c r="G34" s="67">
        <f>G33/G13-1</f>
        <v>0.76228526091449611</v>
      </c>
      <c r="H34" s="41"/>
      <c r="I34" s="67">
        <f t="shared" ref="I34" si="44">I33/I13-1</f>
        <v>0.21212095681677035</v>
      </c>
      <c r="J34" s="41"/>
      <c r="K34" s="67">
        <f t="shared" ref="K34" si="45">K33/K13-1</f>
        <v>-1.6930000000000001E-2</v>
      </c>
      <c r="L34" s="41"/>
      <c r="M34" s="67">
        <f t="shared" ref="M34" si="46">M33/M13-1</f>
        <v>0.4382705452307567</v>
      </c>
      <c r="N34" s="49"/>
    </row>
    <row r="35" spans="1:14" x14ac:dyDescent="0.3">
      <c r="B35" s="52"/>
      <c r="C35" s="41"/>
      <c r="D35" s="41"/>
      <c r="E35" s="41"/>
      <c r="F35" s="41"/>
      <c r="G35" s="41"/>
      <c r="H35" s="41"/>
      <c r="I35" s="41"/>
      <c r="J35" s="41"/>
      <c r="K35" s="41"/>
      <c r="L35" s="41"/>
      <c r="M35" s="41"/>
      <c r="N35" s="49"/>
    </row>
    <row r="36" spans="1:14" ht="12.5" thickBot="1" x14ac:dyDescent="0.35">
      <c r="B36" s="16" t="s">
        <v>52</v>
      </c>
      <c r="C36" s="17" t="s">
        <v>53</v>
      </c>
      <c r="D36" s="18"/>
      <c r="E36" s="63">
        <f>+IF(E30&gt;0,E24,E13)</f>
        <v>5000000</v>
      </c>
      <c r="F36" s="64"/>
      <c r="G36" s="63">
        <f>+IF(G30&gt;0,G24,G13)</f>
        <v>6529549.3275124999</v>
      </c>
      <c r="H36" s="64"/>
      <c r="I36" s="63">
        <f>+IF(I30&gt;0,I24,I13)</f>
        <v>7986935.4270319473</v>
      </c>
      <c r="J36" s="64"/>
      <c r="K36" s="63">
        <f>+IF(K30&gt;0,K24,K13)</f>
        <v>7852167.3909883574</v>
      </c>
      <c r="L36" s="64"/>
      <c r="M36" s="63">
        <f>+IF(M30&gt;0,M24,M13)</f>
        <v>11415487.086543128</v>
      </c>
      <c r="N36" s="65"/>
    </row>
    <row r="37" spans="1:14" ht="12.5" thickBot="1" x14ac:dyDescent="0.35"/>
    <row r="38" spans="1:14" ht="15" thickBot="1" x14ac:dyDescent="0.4">
      <c r="A38" s="68" t="s">
        <v>55</v>
      </c>
      <c r="B38" s="69"/>
      <c r="C38" s="69"/>
      <c r="D38" s="69"/>
      <c r="E38" s="69"/>
      <c r="F38" s="69"/>
      <c r="G38" s="69"/>
      <c r="H38" s="69"/>
      <c r="I38" s="69"/>
      <c r="J38" s="69"/>
      <c r="K38" s="69"/>
      <c r="L38" s="69"/>
      <c r="M38" s="69"/>
      <c r="N38" s="70"/>
    </row>
    <row r="39" spans="1:14" ht="15" thickBot="1" x14ac:dyDescent="0.4">
      <c r="A39" s="71">
        <v>1</v>
      </c>
      <c r="B39" s="72" t="s">
        <v>56</v>
      </c>
      <c r="C39" s="73"/>
      <c r="D39" s="73"/>
      <c r="E39" s="73"/>
      <c r="F39" s="73"/>
      <c r="G39" s="73"/>
      <c r="H39" s="73"/>
      <c r="I39" s="73"/>
      <c r="J39" s="73"/>
      <c r="K39" s="73"/>
      <c r="L39" s="73"/>
      <c r="M39" s="73"/>
      <c r="N39" s="74"/>
    </row>
    <row r="40" spans="1:14" ht="15" customHeight="1" thickBot="1" x14ac:dyDescent="0.35">
      <c r="A40" s="75">
        <f t="shared" ref="A40:A48" si="47">+A39+1</f>
        <v>2</v>
      </c>
      <c r="B40" s="76" t="s">
        <v>57</v>
      </c>
      <c r="C40" s="77"/>
      <c r="D40" s="77"/>
      <c r="E40" s="77"/>
      <c r="F40" s="77"/>
      <c r="G40" s="77"/>
      <c r="H40" s="77"/>
      <c r="I40" s="77"/>
      <c r="J40" s="77"/>
      <c r="K40" s="77"/>
      <c r="L40" s="77"/>
      <c r="M40" s="77"/>
      <c r="N40" s="78"/>
    </row>
    <row r="41" spans="1:14" ht="15" customHeight="1" thickBot="1" x14ac:dyDescent="0.35">
      <c r="A41" s="75">
        <f t="shared" si="47"/>
        <v>3</v>
      </c>
      <c r="B41" s="80" t="s">
        <v>58</v>
      </c>
      <c r="C41" s="81"/>
      <c r="D41" s="81"/>
      <c r="E41" s="81"/>
      <c r="F41" s="81"/>
      <c r="G41" s="81"/>
      <c r="H41" s="81"/>
      <c r="I41" s="81"/>
      <c r="J41" s="81"/>
      <c r="K41" s="81"/>
      <c r="L41" s="81"/>
      <c r="M41" s="81"/>
      <c r="N41" s="82"/>
    </row>
    <row r="42" spans="1:14" ht="15" customHeight="1" thickBot="1" x14ac:dyDescent="0.35">
      <c r="A42" s="75">
        <f t="shared" si="47"/>
        <v>4</v>
      </c>
      <c r="B42" s="80" t="s">
        <v>59</v>
      </c>
      <c r="C42" s="81"/>
      <c r="D42" s="81"/>
      <c r="E42" s="81"/>
      <c r="F42" s="81"/>
      <c r="G42" s="81"/>
      <c r="H42" s="81"/>
      <c r="I42" s="81"/>
      <c r="J42" s="81"/>
      <c r="K42" s="81"/>
      <c r="L42" s="81"/>
      <c r="M42" s="81"/>
      <c r="N42" s="82"/>
    </row>
    <row r="43" spans="1:14" ht="15" thickBot="1" x14ac:dyDescent="0.35">
      <c r="A43" s="75">
        <f t="shared" si="47"/>
        <v>5</v>
      </c>
      <c r="B43" s="80" t="s">
        <v>60</v>
      </c>
      <c r="C43" s="81"/>
      <c r="D43" s="81"/>
      <c r="E43" s="81"/>
      <c r="F43" s="81"/>
      <c r="G43" s="81"/>
      <c r="H43" s="81"/>
      <c r="I43" s="81"/>
      <c r="J43" s="81"/>
      <c r="K43" s="81"/>
      <c r="L43" s="81"/>
      <c r="M43" s="81"/>
      <c r="N43" s="82"/>
    </row>
    <row r="44" spans="1:14" ht="28.5" customHeight="1" thickBot="1" x14ac:dyDescent="0.35">
      <c r="A44" s="75">
        <f t="shared" si="47"/>
        <v>6</v>
      </c>
      <c r="B44" s="80" t="s">
        <v>61</v>
      </c>
      <c r="C44" s="81"/>
      <c r="D44" s="81"/>
      <c r="E44" s="81"/>
      <c r="F44" s="81"/>
      <c r="G44" s="81"/>
      <c r="H44" s="81"/>
      <c r="I44" s="81"/>
      <c r="J44" s="81"/>
      <c r="K44" s="81"/>
      <c r="L44" s="81"/>
      <c r="M44" s="81"/>
      <c r="N44" s="82"/>
    </row>
    <row r="45" spans="1:14" ht="27" customHeight="1" thickBot="1" x14ac:dyDescent="0.35">
      <c r="A45" s="75">
        <f t="shared" si="47"/>
        <v>7</v>
      </c>
      <c r="B45" s="80" t="s">
        <v>62</v>
      </c>
      <c r="C45" s="81"/>
      <c r="D45" s="81"/>
      <c r="E45" s="81"/>
      <c r="F45" s="81"/>
      <c r="G45" s="81"/>
      <c r="H45" s="81"/>
      <c r="I45" s="81"/>
      <c r="J45" s="81"/>
      <c r="K45" s="81"/>
      <c r="L45" s="81"/>
      <c r="M45" s="81"/>
      <c r="N45" s="82"/>
    </row>
    <row r="46" spans="1:14" ht="15" customHeight="1" thickBot="1" x14ac:dyDescent="0.35">
      <c r="A46" s="75">
        <f t="shared" si="47"/>
        <v>8</v>
      </c>
      <c r="B46" s="80" t="s">
        <v>63</v>
      </c>
      <c r="C46" s="81"/>
      <c r="D46" s="81"/>
      <c r="E46" s="81"/>
      <c r="F46" s="81"/>
      <c r="G46" s="81"/>
      <c r="H46" s="81"/>
      <c r="I46" s="81"/>
      <c r="J46" s="81"/>
      <c r="K46" s="81"/>
      <c r="L46" s="81"/>
      <c r="M46" s="81"/>
      <c r="N46" s="82"/>
    </row>
    <row r="47" spans="1:14" ht="15" customHeight="1" thickBot="1" x14ac:dyDescent="0.35">
      <c r="A47" s="75">
        <f t="shared" si="47"/>
        <v>9</v>
      </c>
      <c r="B47" s="80" t="s">
        <v>64</v>
      </c>
      <c r="C47" s="81"/>
      <c r="D47" s="81"/>
      <c r="E47" s="81"/>
      <c r="F47" s="81"/>
      <c r="G47" s="81"/>
      <c r="H47" s="81"/>
      <c r="I47" s="81"/>
      <c r="J47" s="81"/>
      <c r="K47" s="81"/>
      <c r="L47" s="81"/>
      <c r="M47" s="81"/>
      <c r="N47" s="82"/>
    </row>
    <row r="48" spans="1:14" ht="15" customHeight="1" thickBot="1" x14ac:dyDescent="0.35">
      <c r="A48" s="75">
        <f t="shared" si="47"/>
        <v>10</v>
      </c>
      <c r="B48" s="80" t="s">
        <v>65</v>
      </c>
      <c r="C48" s="81"/>
      <c r="D48" s="81"/>
      <c r="E48" s="81"/>
      <c r="F48" s="81"/>
      <c r="G48" s="81"/>
      <c r="H48" s="81"/>
      <c r="I48" s="81"/>
      <c r="J48" s="81"/>
      <c r="K48" s="81"/>
      <c r="L48" s="81"/>
      <c r="M48" s="81"/>
      <c r="N48" s="82"/>
    </row>
    <row r="49" spans="1:14" ht="15" customHeight="1" thickBot="1" x14ac:dyDescent="0.35">
      <c r="A49" s="75">
        <v>12</v>
      </c>
      <c r="B49" s="80" t="s">
        <v>67</v>
      </c>
      <c r="C49" s="81"/>
      <c r="D49" s="81"/>
      <c r="E49" s="81"/>
      <c r="F49" s="81"/>
      <c r="G49" s="81"/>
      <c r="H49" s="81"/>
      <c r="I49" s="81"/>
      <c r="J49" s="81"/>
      <c r="K49" s="81"/>
      <c r="L49" s="81"/>
      <c r="M49" s="81"/>
      <c r="N49" s="82"/>
    </row>
    <row r="50" spans="1:14" ht="15" thickBot="1" x14ac:dyDescent="0.35">
      <c r="A50" s="79">
        <v>11</v>
      </c>
      <c r="B50" s="80" t="s">
        <v>66</v>
      </c>
      <c r="C50" s="81"/>
      <c r="D50" s="81"/>
      <c r="E50" s="81"/>
      <c r="F50" s="81"/>
      <c r="G50" s="81"/>
      <c r="H50" s="81"/>
      <c r="I50" s="81"/>
      <c r="J50" s="81"/>
      <c r="K50" s="81"/>
      <c r="L50" s="81"/>
      <c r="M50" s="81"/>
      <c r="N50" s="82"/>
    </row>
  </sheetData>
  <mergeCells count="121">
    <mergeCell ref="B47:N47"/>
    <mergeCell ref="B48:N48"/>
    <mergeCell ref="B49:N49"/>
    <mergeCell ref="B50:N50"/>
    <mergeCell ref="A38:N38"/>
    <mergeCell ref="B39:N39"/>
    <mergeCell ref="B40:N40"/>
    <mergeCell ref="B41:N41"/>
    <mergeCell ref="B42:N42"/>
    <mergeCell ref="B43:N43"/>
    <mergeCell ref="B44:N44"/>
    <mergeCell ref="B45:N45"/>
    <mergeCell ref="B46:N46"/>
    <mergeCell ref="B35:N35"/>
    <mergeCell ref="E36:F36"/>
    <mergeCell ref="G36:H36"/>
    <mergeCell ref="I36:J36"/>
    <mergeCell ref="K36:L36"/>
    <mergeCell ref="M36:N36"/>
    <mergeCell ref="E33:F33"/>
    <mergeCell ref="G33:H33"/>
    <mergeCell ref="I33:J33"/>
    <mergeCell ref="K33:L33"/>
    <mergeCell ref="M33:N33"/>
    <mergeCell ref="E34:F34"/>
    <mergeCell ref="G34:H34"/>
    <mergeCell ref="I34:J34"/>
    <mergeCell ref="K34:L34"/>
    <mergeCell ref="M34:N34"/>
    <mergeCell ref="E31:F31"/>
    <mergeCell ref="G31:H31"/>
    <mergeCell ref="I31:J31"/>
    <mergeCell ref="K31:L31"/>
    <mergeCell ref="M31:N31"/>
    <mergeCell ref="B32:N32"/>
    <mergeCell ref="E29:F29"/>
    <mergeCell ref="G29:H29"/>
    <mergeCell ref="I29:J29"/>
    <mergeCell ref="K29:L29"/>
    <mergeCell ref="M29:N29"/>
    <mergeCell ref="E30:F30"/>
    <mergeCell ref="G30:H30"/>
    <mergeCell ref="I30:J30"/>
    <mergeCell ref="K30:L30"/>
    <mergeCell ref="M30:N30"/>
    <mergeCell ref="E27:F27"/>
    <mergeCell ref="G27:H27"/>
    <mergeCell ref="I27:J27"/>
    <mergeCell ref="K27:L27"/>
    <mergeCell ref="M27:N27"/>
    <mergeCell ref="E28:F28"/>
    <mergeCell ref="G28:H28"/>
    <mergeCell ref="I28:J28"/>
    <mergeCell ref="K28:L28"/>
    <mergeCell ref="M28:N28"/>
    <mergeCell ref="E25:F25"/>
    <mergeCell ref="G25:H25"/>
    <mergeCell ref="I25:J25"/>
    <mergeCell ref="K25:L25"/>
    <mergeCell ref="M25:N25"/>
    <mergeCell ref="E26:F26"/>
    <mergeCell ref="G26:H26"/>
    <mergeCell ref="I26:J26"/>
    <mergeCell ref="K26:L26"/>
    <mergeCell ref="M26:N26"/>
    <mergeCell ref="B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E19:F19"/>
    <mergeCell ref="G19:H19"/>
    <mergeCell ref="I19:J19"/>
    <mergeCell ref="K19:L19"/>
    <mergeCell ref="M19:N19"/>
    <mergeCell ref="E20:F20"/>
    <mergeCell ref="G20:H20"/>
    <mergeCell ref="I20:J20"/>
    <mergeCell ref="K20:L20"/>
    <mergeCell ref="M20:N20"/>
    <mergeCell ref="B18:J18"/>
    <mergeCell ref="K18:L18"/>
    <mergeCell ref="M18:N18"/>
    <mergeCell ref="E15:F15"/>
    <mergeCell ref="G15:H15"/>
    <mergeCell ref="I15:J15"/>
    <mergeCell ref="K15:L15"/>
    <mergeCell ref="M15:N15"/>
    <mergeCell ref="B16:N16"/>
    <mergeCell ref="E14:F14"/>
    <mergeCell ref="G14:H14"/>
    <mergeCell ref="I14:J14"/>
    <mergeCell ref="K14:L14"/>
    <mergeCell ref="M14:N14"/>
    <mergeCell ref="E17:F17"/>
    <mergeCell ref="G17:H17"/>
    <mergeCell ref="I17:J17"/>
    <mergeCell ref="K17:L17"/>
    <mergeCell ref="M17:N17"/>
    <mergeCell ref="B11:D12"/>
    <mergeCell ref="E11:F11"/>
    <mergeCell ref="G11:H11"/>
    <mergeCell ref="I11:J11"/>
    <mergeCell ref="K11:L11"/>
    <mergeCell ref="M11:N11"/>
    <mergeCell ref="E13:F13"/>
    <mergeCell ref="G13:H13"/>
    <mergeCell ref="I13:J13"/>
    <mergeCell ref="K13:L13"/>
    <mergeCell ref="M13:N1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Monarch PMS Fee Illustrations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2025-02-25T09:48:17Z</dcterms:created>
  <dcterms:modified xsi:type="dcterms:W3CDTF">2025-02-25T10:56:19Z</dcterms:modified>
</cp:coreProperties>
</file>